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k calculator" sheetId="1" state="visible" r:id="rId3"/>
    <sheet name="From kilos" sheetId="2" state="visible" r:id="rId4"/>
  </sheets>
  <definedNames>
    <definedName function="false" hidden="false" localSheetId="0" name="_xlnm.Print_Titles" vbProcedure="false">'Ink calculator'!$1:$2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5" authorId="0">
      <text>
        <r>
          <rPr>
            <sz val="10"/>
            <rFont val="Arial"/>
            <family val="2"/>
          </rPr>
          <t xml:space="preserve">Impressions x width x repeat, in metres.</t>
        </r>
      </text>
    </comment>
  </commentList>
</comments>
</file>

<file path=xl/sharedStrings.xml><?xml version="1.0" encoding="utf-8"?>
<sst xmlns="http://schemas.openxmlformats.org/spreadsheetml/2006/main" count="108" uniqueCount="103">
  <si>
    <t xml:space="preserve">Flexo Africa  |  Flexo ink consumption calculator</t>
  </si>
  <si>
    <t xml:space="preserve">Same formula as tools.flexoafrica.com/free/ink-calc.html. Type into the yellow cells only; everything else calculates.</t>
  </si>
  <si>
    <t xml:space="preserve">Job</t>
  </si>
  <si>
    <t xml:space="preserve">Print width (mm)</t>
  </si>
  <si>
    <t xml:space="preserve">Across the web</t>
  </si>
  <si>
    <t xml:space="preserve">Printed area (m²)</t>
  </si>
  <si>
    <t xml:space="preserve">Repeat length (mm)</t>
  </si>
  <si>
    <t xml:space="preserve">Around the cylinder</t>
  </si>
  <si>
    <t xml:space="preserve">Start-up area (m²)</t>
  </si>
  <si>
    <t xml:space="preserve">Impressions</t>
  </si>
  <si>
    <t xml:space="preserve">Prints of the full repeat, not labels</t>
  </si>
  <si>
    <t xml:space="preserve">Web length (m)</t>
  </si>
  <si>
    <t xml:space="preserve">Start-up web (m)</t>
  </si>
  <si>
    <t xml:space="preserve">Printed while getting to colour</t>
  </si>
  <si>
    <t xml:space="preserve">Transfer used</t>
  </si>
  <si>
    <t xml:space="preserve">Make-ready ink (kg per colour)</t>
  </si>
  <si>
    <t xml:space="preserve">Fills chamber, anilox and lines</t>
  </si>
  <si>
    <t xml:space="preserve">Impressions used</t>
  </si>
  <si>
    <t xml:space="preserve">Anilox transfer (%)</t>
  </si>
  <si>
    <t xml:space="preserve">Blank or 0 uses the 40% house default</t>
  </si>
  <si>
    <t xml:space="preserve">Substrate factor</t>
  </si>
  <si>
    <t xml:space="preserve">Film 1.00, paper label 1.20, bag/kraft 1.35, foil 1.10</t>
  </si>
  <si>
    <t xml:space="preserve">Anilox unit factor</t>
  </si>
  <si>
    <t xml:space="preserve">1 if anilox is in cm³/m², 1.55 if in BCM</t>
  </si>
  <si>
    <t xml:space="preserve">Impressions from</t>
  </si>
  <si>
    <t xml:space="preserve">Typed above</t>
  </si>
  <si>
    <t xml:space="preserve">Typed above uses B7. From kilos sheet works them out from the order weight.</t>
  </si>
  <si>
    <t xml:space="preserve">Colours (leave the anilox blank to use the 3.5 g/m² rule of thumb)</t>
  </si>
  <si>
    <t xml:space="preserve">Colour</t>
  </si>
  <si>
    <t xml:space="preserve">Coverage (%)</t>
  </si>
  <si>
    <t xml:space="preserve">Anilox (as entered)</t>
  </si>
  <si>
    <t xml:space="preserve">Anilox cm³/m²</t>
  </si>
  <si>
    <t xml:space="preserve">Laydown g/m²</t>
  </si>
  <si>
    <t xml:space="preserve">Ink for run (kg)</t>
  </si>
  <si>
    <t xml:space="preserve">Start-up + make-ready (kg)</t>
  </si>
  <si>
    <t xml:space="preserve">Total (kg)</t>
  </si>
  <si>
    <t xml:space="preserve">g per metre</t>
  </si>
  <si>
    <t xml:space="preserve">Cyan</t>
  </si>
  <si>
    <t xml:space="preserve">Magenta</t>
  </si>
  <si>
    <t xml:space="preserve">Yellow</t>
  </si>
  <si>
    <t xml:space="preserve">Black</t>
  </si>
  <si>
    <t xml:space="preserve">PMS 485</t>
  </si>
  <si>
    <t xml:space="preserve">All colours</t>
  </si>
  <si>
    <t xml:space="preserve">How it works</t>
  </si>
  <si>
    <t xml:space="preserve">Ink (kg) = printed area (m²) x coverage x laydown (g/m²) / 1000.</t>
  </si>
  <si>
    <t xml:space="preserve">Laydown = anilox cm³/m² x transfer x substrate factor. With no anilox: 3.5 g/m² x substrate factor.</t>
  </si>
  <si>
    <t xml:space="preserve">Start-up + make-ready = start-up area x coverage x laydown / 1000, plus the make-ready kg per colour.</t>
  </si>
  <si>
    <t xml:space="preserve">Ink is taken as 1 g per cm³, so cm³/m² and g/m² are the same number. 1 BCM = 1.55 cm³/m².</t>
  </si>
  <si>
    <t xml:space="preserve">Coverage is of the whole printed repeat. On a stepped plate count impressions of the repeat, not labels.</t>
  </si>
  <si>
    <t xml:space="preserve">House defaults (40% transfer, 0.5 kg make-ready, 50 m start-up, 3.5 g/m² fallback) are Flexo Africa's working figures; change them to your own.</t>
  </si>
  <si>
    <t xml:space="preserve">Want coverage read from your PDF? The full tool at tools.flexoafrica.com does it, 7 day trial, no card.</t>
  </si>
  <si>
    <t xml:space="preserve">Flexo Africa  |  From kilos of film to impressions</t>
  </si>
  <si>
    <t xml:space="preserve">Yellow cells only. Then pick "From kilos sheet" in B13 of the Ink calculator sheet. Same sum as tools.flexoafrica.com/free/ink-calc.html.</t>
  </si>
  <si>
    <t xml:space="preserve">Order</t>
  </si>
  <si>
    <t xml:space="preserve">Order weight (kg)</t>
  </si>
  <si>
    <t xml:space="preserve">The whole order as sold, in kg</t>
  </si>
  <si>
    <t xml:space="preserve">Waste and trim (%)</t>
  </si>
  <si>
    <t xml:space="preserve">Added on top of the weight. 0 if the kilos already include it</t>
  </si>
  <si>
    <t xml:space="preserve">Web width (mm)</t>
  </si>
  <si>
    <t xml:space="preserve">The full reel width. The print width on the calculator sheet is for ink</t>
  </si>
  <si>
    <t xml:space="preserve">Taken from the calculator sheet</t>
  </si>
  <si>
    <t xml:space="preserve">Adhesive / coating (g/m²)</t>
  </si>
  <si>
    <t xml:space="preserve">About 2 to 3 per bond. 0 for a single film</t>
  </si>
  <si>
    <t xml:space="preserve">Or the total gsm, if you know it</t>
  </si>
  <si>
    <t xml:space="preserve">Filled in, this wins over the layers below</t>
  </si>
  <si>
    <t xml:space="preserve">Material layers, one row each (for a laminate, list EVERY layer)</t>
  </si>
  <si>
    <t xml:space="preserve">Typical densities, check your spec sheet</t>
  </si>
  <si>
    <t xml:space="preserve">Material</t>
  </si>
  <si>
    <t xml:space="preserve">Thickness (µm)</t>
  </si>
  <si>
    <t xml:space="preserve">Typical density (g/cm³)</t>
  </si>
  <si>
    <t xml:space="preserve">Your density (optional)</t>
  </si>
  <si>
    <t xml:space="preserve">Paper gsm</t>
  </si>
  <si>
    <t xml:space="preserve">Layer g/m²</t>
  </si>
  <si>
    <t xml:space="preserve">PET</t>
  </si>
  <si>
    <t xml:space="preserve">BOPP</t>
  </si>
  <si>
    <t xml:space="preserve">LDPE / LLDPE</t>
  </si>
  <si>
    <t xml:space="preserve">CPP</t>
  </si>
  <si>
    <t xml:space="preserve">HDPE</t>
  </si>
  <si>
    <t xml:space="preserve">Nylon (PA)</t>
  </si>
  <si>
    <t xml:space="preserve">Aluminium foil</t>
  </si>
  <si>
    <t xml:space="preserve">The working, step by step</t>
  </si>
  <si>
    <t xml:space="preserve">Metallised BOPP</t>
  </si>
  <si>
    <t xml:space="preserve">Layers (g/m²)</t>
  </si>
  <si>
    <t xml:space="preserve">Thickness x density for each film, plus paper gsm</t>
  </si>
  <si>
    <t xml:space="preserve">Paper or board</t>
  </si>
  <si>
    <t xml:space="preserve">type your own</t>
  </si>
  <si>
    <t xml:space="preserve">Whole material (g/m²)</t>
  </si>
  <si>
    <t xml:space="preserve">Layers plus adhesive, or the total gsm you typed</t>
  </si>
  <si>
    <t xml:space="preserve">Other</t>
  </si>
  <si>
    <t xml:space="preserve">Kilos the ink is worked out for</t>
  </si>
  <si>
    <t xml:space="preserve">Order weight plus waste and trim</t>
  </si>
  <si>
    <t xml:space="preserve">Area (m²)</t>
  </si>
  <si>
    <t xml:space="preserve">Grams divided by grams per m²</t>
  </si>
  <si>
    <t xml:space="preserve">Paper or board: put its gsm in the Paper gsm column.</t>
  </si>
  <si>
    <t xml:space="preserve">Metres of web</t>
  </si>
  <si>
    <t xml:space="preserve">Area divided by the web width</t>
  </si>
  <si>
    <t xml:space="preserve">Other: put its density in Your density.</t>
  </si>
  <si>
    <t xml:space="preserve">Web divided by the repeat, to the nearest whole one</t>
  </si>
  <si>
    <t xml:space="preserve">The laminate trap</t>
  </si>
  <si>
    <t xml:space="preserve">For a laminate the kilos are the WHOLE laminate, so the gsm must be the whole laminate's: every layer plus the adhesive.</t>
  </si>
  <si>
    <t xml:space="preserve">Example: 200 kg of PET 12 / PE 50 with 2.5 g/m² adhesive is 65.18 g/m², 3,068 m², 9,298 m of web, 36,607 impressions at 330 mm and 254 mm.</t>
  </si>
  <si>
    <t xml:space="preserve">Using only the printed PET (16.7 g/m²) gives about 11,990 m², close to four times too much ink.</t>
  </si>
  <si>
    <t xml:space="preserve">Densities are typical figures. Check your film supplier's spec sheet and type the real one in Your density.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</si>
</sst>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"/>
    <numFmt numFmtId="166" formatCode="#,##0.0"/>
    <numFmt numFmtId="167" formatCode="#,##0"/>
    <numFmt numFmtId="168" formatCode="0%"/>
    <numFmt numFmtId="169" formatCode="0.00"/>
    <numFmt numFmtId="170" formatCode="0"/>
    <numFmt numFmtId="171" formatCode="0.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E8197A"/>
      <name val="Arial"/>
      <family val="0"/>
      <charset val="1"/>
    </font>
    <font>
      <sz val="9"/>
      <color rgb="FF5A5A66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1"/>
      <color rgb="FFC0392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5E4FDC"/>
        <bgColor rgb="FF333399"/>
      </patternFill>
    </fill>
    <fill>
      <patternFill patternType="solid">
        <fgColor rgb="FFEEE8FF"/>
        <bgColor rgb="FFD9D9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E3"/>
      </left>
      <right style="thin">
        <color rgb="FFD9D9E3"/>
      </right>
      <top style="thin">
        <color rgb="FFD9D9E3"/>
      </top>
      <bottom style="thin">
        <color rgb="FFD9D9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8197A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EE8FF"/>
      <rgbColor rgb="FF660066"/>
      <rgbColor rgb="FFFF8080"/>
      <rgbColor rgb="FF0066CC"/>
      <rgbColor rgb="FFD9D9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E4FDC"/>
      <rgbColor rgb="FF33CCCC"/>
      <rgbColor rgb="FF99CC00"/>
      <rgbColor rgb="FFFFCC00"/>
      <rgbColor rgb="FFFF9900"/>
      <rgbColor rgb="FFFF6600"/>
      <rgbColor rgb="FF5A5A66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5" min="4" style="0" width="14"/>
    <col collapsed="false" customWidth="true" hidden="false" outlineLevel="0" max="6" min="6" style="0" width="15"/>
    <col collapsed="false" customWidth="true" hidden="false" outlineLevel="0" max="7" min="7" style="0" width="17"/>
    <col collapsed="false" customWidth="true" hidden="false" outlineLevel="0" max="8" min="8" style="0" width="14"/>
    <col collapsed="false" customWidth="true" hidden="false" outlineLevel="0" max="9" min="9" style="0" width="13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330</v>
      </c>
      <c r="C5" s="2" t="s">
        <v>4</v>
      </c>
      <c r="E5" s="4" t="s">
        <v>5</v>
      </c>
      <c r="F5" s="6" t="n">
        <f aca="false">F9*B5/1000*B6/1000</f>
        <v>1676.4</v>
      </c>
    </row>
    <row r="6" customFormat="false" ht="15" hidden="false" customHeight="false" outlineLevel="0" collapsed="false">
      <c r="A6" s="4" t="s">
        <v>6</v>
      </c>
      <c r="B6" s="5" t="n">
        <v>254</v>
      </c>
      <c r="C6" s="2" t="s">
        <v>7</v>
      </c>
      <c r="E6" s="4" t="s">
        <v>8</v>
      </c>
      <c r="F6" s="6" t="n">
        <f aca="false">B8*B5/1000</f>
        <v>16.5</v>
      </c>
    </row>
    <row r="7" customFormat="false" ht="15" hidden="false" customHeight="false" outlineLevel="0" collapsed="false">
      <c r="A7" s="4" t="s">
        <v>9</v>
      </c>
      <c r="B7" s="7" t="n">
        <v>20000</v>
      </c>
      <c r="C7" s="2" t="s">
        <v>10</v>
      </c>
      <c r="E7" s="4" t="s">
        <v>11</v>
      </c>
      <c r="F7" s="8" t="n">
        <f aca="false">F9*B6/1000+B8</f>
        <v>5130</v>
      </c>
    </row>
    <row r="8" customFormat="false" ht="15" hidden="false" customHeight="false" outlineLevel="0" collapsed="false">
      <c r="A8" s="4" t="s">
        <v>12</v>
      </c>
      <c r="B8" s="7" t="n">
        <v>50</v>
      </c>
      <c r="C8" s="2" t="s">
        <v>13</v>
      </c>
      <c r="E8" s="4" t="s">
        <v>14</v>
      </c>
      <c r="F8" s="9" t="n">
        <f aca="false">IF(B10&gt;0,B10,40)/100</f>
        <v>0.4</v>
      </c>
    </row>
    <row r="9" customFormat="false" ht="15" hidden="false" customHeight="false" outlineLevel="0" collapsed="false">
      <c r="A9" s="4" t="s">
        <v>15</v>
      </c>
      <c r="B9" s="10" t="n">
        <v>0.5</v>
      </c>
      <c r="C9" s="2" t="s">
        <v>16</v>
      </c>
      <c r="E9" s="4" t="s">
        <v>17</v>
      </c>
      <c r="F9" s="8" t="n">
        <f aca="false">IF(B13="From kilos sheet",N('From kilos'!B27),B7)</f>
        <v>20000</v>
      </c>
    </row>
    <row r="10" customFormat="false" ht="15" hidden="false" customHeight="false" outlineLevel="0" collapsed="false">
      <c r="A10" s="4" t="s">
        <v>18</v>
      </c>
      <c r="B10" s="11" t="n">
        <v>40</v>
      </c>
      <c r="C10" s="2" t="s">
        <v>19</v>
      </c>
    </row>
    <row r="11" customFormat="false" ht="15" hidden="false" customHeight="false" outlineLevel="0" collapsed="false">
      <c r="A11" s="4" t="s">
        <v>20</v>
      </c>
      <c r="B11" s="10" t="n">
        <v>1.2</v>
      </c>
      <c r="C11" s="2" t="s">
        <v>21</v>
      </c>
    </row>
    <row r="12" customFormat="false" ht="15" hidden="false" customHeight="false" outlineLevel="0" collapsed="false">
      <c r="A12" s="4" t="s">
        <v>22</v>
      </c>
      <c r="B12" s="10" t="n">
        <v>1</v>
      </c>
      <c r="C12" s="2" t="s">
        <v>23</v>
      </c>
    </row>
    <row r="13" customFormat="false" ht="15" hidden="false" customHeight="false" outlineLevel="0" collapsed="false">
      <c r="A13" s="4" t="s">
        <v>24</v>
      </c>
      <c r="B13" s="12" t="s">
        <v>25</v>
      </c>
      <c r="C13" s="2" t="s">
        <v>26</v>
      </c>
    </row>
    <row r="14" customFormat="false" ht="15" hidden="false" customHeight="false" outlineLevel="0" collapsed="false">
      <c r="A14" s="3" t="s">
        <v>27</v>
      </c>
    </row>
    <row r="15" customFormat="false" ht="31.5" hidden="false" customHeight="true" outlineLevel="0" collapsed="false">
      <c r="A15" s="13" t="s">
        <v>28</v>
      </c>
      <c r="B15" s="13" t="s">
        <v>29</v>
      </c>
      <c r="C15" s="13" t="s">
        <v>30</v>
      </c>
      <c r="D15" s="13" t="s">
        <v>31</v>
      </c>
      <c r="E15" s="13" t="s">
        <v>32</v>
      </c>
      <c r="F15" s="13" t="s">
        <v>33</v>
      </c>
      <c r="G15" s="13" t="s">
        <v>34</v>
      </c>
      <c r="H15" s="13" t="s">
        <v>35</v>
      </c>
      <c r="I15" s="13" t="s">
        <v>36</v>
      </c>
    </row>
    <row r="16" customFormat="false" ht="15" hidden="false" customHeight="false" outlineLevel="0" collapsed="false">
      <c r="A16" s="12" t="s">
        <v>37</v>
      </c>
      <c r="B16" s="5" t="n">
        <v>32</v>
      </c>
      <c r="C16" s="10" t="n">
        <v>3.5</v>
      </c>
      <c r="D16" s="14" t="n">
        <f aca="false">IF(AND($A16&lt;&gt;"",N(C16)&gt;0),C16*$B$12,"")</f>
        <v>3.5</v>
      </c>
      <c r="E16" s="14" t="n">
        <f aca="false">IF($A16&lt;&gt;"",IF(N(C16)&gt;0,D16*$F$8*$B$11,3.5*$B$11),"")</f>
        <v>1.68</v>
      </c>
      <c r="F16" s="15" t="n">
        <f aca="false">IF($A16&lt;&gt;"",$F$5*N(B16)/100*E16/1000,"")</f>
        <v>0.90123264</v>
      </c>
      <c r="G16" s="15" t="n">
        <f aca="false">IF($A16&lt;&gt;"",$F$6*N(B16)/100*E16/1000+$B$9,"")</f>
        <v>0.5088704</v>
      </c>
      <c r="H16" s="15" t="n">
        <f aca="false">IF($A16&lt;&gt;"",F16+G16,"")</f>
        <v>1.41010304</v>
      </c>
      <c r="I16" s="14" t="n">
        <f aca="false">IF($A16&lt;&gt;"",$B$5/1000*N(B16)/100*E16,"")</f>
        <v>0.177408</v>
      </c>
    </row>
    <row r="17" customFormat="false" ht="15" hidden="false" customHeight="false" outlineLevel="0" collapsed="false">
      <c r="A17" s="12" t="s">
        <v>38</v>
      </c>
      <c r="B17" s="5" t="n">
        <v>28</v>
      </c>
      <c r="C17" s="10" t="n">
        <v>3.5</v>
      </c>
      <c r="D17" s="14" t="n">
        <f aca="false">IF(AND($A17&lt;&gt;"",N(C17)&gt;0),C17*$B$12,"")</f>
        <v>3.5</v>
      </c>
      <c r="E17" s="14" t="n">
        <f aca="false">IF($A17&lt;&gt;"",IF(N(C17)&gt;0,D17*$F$8*$B$11,3.5*$B$11),"")</f>
        <v>1.68</v>
      </c>
      <c r="F17" s="15" t="n">
        <f aca="false">IF($A17&lt;&gt;"",$F$5*N(B17)/100*E17/1000,"")</f>
        <v>0.78857856</v>
      </c>
      <c r="G17" s="15" t="n">
        <f aca="false">IF($A17&lt;&gt;"",$F$6*N(B17)/100*E17/1000+$B$9,"")</f>
        <v>0.5077616</v>
      </c>
      <c r="H17" s="15" t="n">
        <f aca="false">IF($A17&lt;&gt;"",F17+G17,"")</f>
        <v>1.29634016</v>
      </c>
      <c r="I17" s="14" t="n">
        <f aca="false">IF($A17&lt;&gt;"",$B$5/1000*N(B17)/100*E17,"")</f>
        <v>0.155232</v>
      </c>
    </row>
    <row r="18" customFormat="false" ht="15" hidden="false" customHeight="false" outlineLevel="0" collapsed="false">
      <c r="A18" s="12" t="s">
        <v>39</v>
      </c>
      <c r="B18" s="5" t="n">
        <v>25</v>
      </c>
      <c r="C18" s="10" t="n">
        <v>3.5</v>
      </c>
      <c r="D18" s="14" t="n">
        <f aca="false">IF(AND($A18&lt;&gt;"",N(C18)&gt;0),C18*$B$12,"")</f>
        <v>3.5</v>
      </c>
      <c r="E18" s="14" t="n">
        <f aca="false">IF($A18&lt;&gt;"",IF(N(C18)&gt;0,D18*$F$8*$B$11,3.5*$B$11),"")</f>
        <v>1.68</v>
      </c>
      <c r="F18" s="15" t="n">
        <f aca="false">IF($A18&lt;&gt;"",$F$5*N(B18)/100*E18/1000,"")</f>
        <v>0.704088</v>
      </c>
      <c r="G18" s="15" t="n">
        <f aca="false">IF($A18&lt;&gt;"",$F$6*N(B18)/100*E18/1000+$B$9,"")</f>
        <v>0.50693</v>
      </c>
      <c r="H18" s="15" t="n">
        <f aca="false">IF($A18&lt;&gt;"",F18+G18,"")</f>
        <v>1.211018</v>
      </c>
      <c r="I18" s="14" t="n">
        <f aca="false">IF($A18&lt;&gt;"",$B$5/1000*N(B18)/100*E18,"")</f>
        <v>0.1386</v>
      </c>
    </row>
    <row r="19" customFormat="false" ht="15" hidden="false" customHeight="false" outlineLevel="0" collapsed="false">
      <c r="A19" s="12" t="s">
        <v>40</v>
      </c>
      <c r="B19" s="5" t="n">
        <v>18</v>
      </c>
      <c r="C19" s="10" t="n">
        <v>3</v>
      </c>
      <c r="D19" s="14" t="n">
        <f aca="false">IF(AND($A19&lt;&gt;"",N(C19)&gt;0),C19*$B$12,"")</f>
        <v>3</v>
      </c>
      <c r="E19" s="14" t="n">
        <f aca="false">IF($A19&lt;&gt;"",IF(N(C19)&gt;0,D19*$F$8*$B$11,3.5*$B$11),"")</f>
        <v>1.44</v>
      </c>
      <c r="F19" s="15" t="n">
        <f aca="false">IF($A19&lt;&gt;"",$F$5*N(B19)/100*E19/1000,"")</f>
        <v>0.43452288</v>
      </c>
      <c r="G19" s="15" t="n">
        <f aca="false">IF($A19&lt;&gt;"",$F$6*N(B19)/100*E19/1000+$B$9,"")</f>
        <v>0.5042768</v>
      </c>
      <c r="H19" s="15" t="n">
        <f aca="false">IF($A19&lt;&gt;"",F19+G19,"")</f>
        <v>0.93879968</v>
      </c>
      <c r="I19" s="14" t="n">
        <f aca="false">IF($A19&lt;&gt;"",$B$5/1000*N(B19)/100*E19,"")</f>
        <v>0.085536</v>
      </c>
    </row>
    <row r="20" customFormat="false" ht="15" hidden="false" customHeight="false" outlineLevel="0" collapsed="false">
      <c r="A20" s="12" t="s">
        <v>41</v>
      </c>
      <c r="B20" s="5" t="n">
        <v>12</v>
      </c>
      <c r="C20" s="10" t="n">
        <v>6</v>
      </c>
      <c r="D20" s="14" t="n">
        <f aca="false">IF(AND($A20&lt;&gt;"",N(C20)&gt;0),C20*$B$12,"")</f>
        <v>6</v>
      </c>
      <c r="E20" s="14" t="n">
        <f aca="false">IF($A20&lt;&gt;"",IF(N(C20)&gt;0,D20*$F$8*$B$11,3.5*$B$11),"")</f>
        <v>2.88</v>
      </c>
      <c r="F20" s="15" t="n">
        <f aca="false">IF($A20&lt;&gt;"",$F$5*N(B20)/100*E20/1000,"")</f>
        <v>0.57936384</v>
      </c>
      <c r="G20" s="15" t="n">
        <f aca="false">IF($A20&lt;&gt;"",$F$6*N(B20)/100*E20/1000+$B$9,"")</f>
        <v>0.5057024</v>
      </c>
      <c r="H20" s="15" t="n">
        <f aca="false">IF($A20&lt;&gt;"",F20+G20,"")</f>
        <v>1.08506624</v>
      </c>
      <c r="I20" s="14" t="n">
        <f aca="false">IF($A20&lt;&gt;"",$B$5/1000*N(B20)/100*E20,"")</f>
        <v>0.114048</v>
      </c>
    </row>
    <row r="21" customFormat="false" ht="15" hidden="false" customHeight="false" outlineLevel="0" collapsed="false">
      <c r="A21" s="12"/>
      <c r="B21" s="5"/>
      <c r="C21" s="10"/>
      <c r="D21" s="14" t="str">
        <f aca="false">IF(AND($A21&lt;&gt;"",N(C21)&gt;0),C21*$B$12,"")</f>
        <v/>
      </c>
      <c r="E21" s="14" t="str">
        <f aca="false">IF($A21&lt;&gt;"",IF(N(C21)&gt;0,D21*$F$8*$B$11,3.5*$B$11),"")</f>
        <v/>
      </c>
      <c r="F21" s="15" t="str">
        <f aca="false">IF($A21&lt;&gt;"",$F$5*N(B21)/100*E21/1000,"")</f>
        <v/>
      </c>
      <c r="G21" s="15" t="str">
        <f aca="false">IF($A21&lt;&gt;"",$F$6*N(B21)/100*E21/1000+$B$9,"")</f>
        <v/>
      </c>
      <c r="H21" s="15" t="str">
        <f aca="false">IF($A21&lt;&gt;"",F21+G21,"")</f>
        <v/>
      </c>
      <c r="I21" s="14" t="str">
        <f aca="false">IF($A21&lt;&gt;"",$B$5/1000*N(B21)/100*E21,"")</f>
        <v/>
      </c>
    </row>
    <row r="22" customFormat="false" ht="15" hidden="false" customHeight="false" outlineLevel="0" collapsed="false">
      <c r="A22" s="12"/>
      <c r="B22" s="5"/>
      <c r="C22" s="10"/>
      <c r="D22" s="14" t="str">
        <f aca="false">IF(AND($A22&lt;&gt;"",N(C22)&gt;0),C22*$B$12,"")</f>
        <v/>
      </c>
      <c r="E22" s="14" t="str">
        <f aca="false">IF($A22&lt;&gt;"",IF(N(C22)&gt;0,D22*$F$8*$B$11,3.5*$B$11),"")</f>
        <v/>
      </c>
      <c r="F22" s="15" t="str">
        <f aca="false">IF($A22&lt;&gt;"",$F$5*N(B22)/100*E22/1000,"")</f>
        <v/>
      </c>
      <c r="G22" s="15" t="str">
        <f aca="false">IF($A22&lt;&gt;"",$F$6*N(B22)/100*E22/1000+$B$9,"")</f>
        <v/>
      </c>
      <c r="H22" s="15" t="str">
        <f aca="false">IF($A22&lt;&gt;"",F22+G22,"")</f>
        <v/>
      </c>
      <c r="I22" s="14" t="str">
        <f aca="false">IF($A22&lt;&gt;"",$B$5/1000*N(B22)/100*E22,"")</f>
        <v/>
      </c>
    </row>
    <row r="23" customFormat="false" ht="15" hidden="false" customHeight="false" outlineLevel="0" collapsed="false">
      <c r="A23" s="12"/>
      <c r="B23" s="5"/>
      <c r="C23" s="10"/>
      <c r="D23" s="14" t="str">
        <f aca="false">IF(AND($A23&lt;&gt;"",N(C23)&gt;0),C23*$B$12,"")</f>
        <v/>
      </c>
      <c r="E23" s="14" t="str">
        <f aca="false">IF($A23&lt;&gt;"",IF(N(C23)&gt;0,D23*$F$8*$B$11,3.5*$B$11),"")</f>
        <v/>
      </c>
      <c r="F23" s="15" t="str">
        <f aca="false">IF($A23&lt;&gt;"",$F$5*N(B23)/100*E23/1000,"")</f>
        <v/>
      </c>
      <c r="G23" s="15" t="str">
        <f aca="false">IF($A23&lt;&gt;"",$F$6*N(B23)/100*E23/1000+$B$9,"")</f>
        <v/>
      </c>
      <c r="H23" s="15" t="str">
        <f aca="false">IF($A23&lt;&gt;"",F23+G23,"")</f>
        <v/>
      </c>
      <c r="I23" s="14" t="str">
        <f aca="false">IF($A23&lt;&gt;"",$B$5/1000*N(B23)/100*E23,"")</f>
        <v/>
      </c>
    </row>
    <row r="24" customFormat="false" ht="15" hidden="false" customHeight="false" outlineLevel="0" collapsed="false">
      <c r="A24" s="12"/>
      <c r="B24" s="5"/>
      <c r="C24" s="10"/>
      <c r="D24" s="14" t="str">
        <f aca="false">IF(AND($A24&lt;&gt;"",N(C24)&gt;0),C24*$B$12,"")</f>
        <v/>
      </c>
      <c r="E24" s="14" t="str">
        <f aca="false">IF($A24&lt;&gt;"",IF(N(C24)&gt;0,D24*$F$8*$B$11,3.5*$B$11),"")</f>
        <v/>
      </c>
      <c r="F24" s="15" t="str">
        <f aca="false">IF($A24&lt;&gt;"",$F$5*N(B24)/100*E24/1000,"")</f>
        <v/>
      </c>
      <c r="G24" s="15" t="str">
        <f aca="false">IF($A24&lt;&gt;"",$F$6*N(B24)/100*E24/1000+$B$9,"")</f>
        <v/>
      </c>
      <c r="H24" s="15" t="str">
        <f aca="false">IF($A24&lt;&gt;"",F24+G24,"")</f>
        <v/>
      </c>
      <c r="I24" s="14" t="str">
        <f aca="false">IF($A24&lt;&gt;"",$B$5/1000*N(B24)/100*E24,"")</f>
        <v/>
      </c>
    </row>
    <row r="25" customFormat="false" ht="15" hidden="false" customHeight="false" outlineLevel="0" collapsed="false">
      <c r="A25" s="12"/>
      <c r="B25" s="5"/>
      <c r="C25" s="10"/>
      <c r="D25" s="14" t="str">
        <f aca="false">IF(AND($A25&lt;&gt;"",N(C25)&gt;0),C25*$B$12,"")</f>
        <v/>
      </c>
      <c r="E25" s="14" t="str">
        <f aca="false">IF($A25&lt;&gt;"",IF(N(C25)&gt;0,D25*$F$8*$B$11,3.5*$B$11),"")</f>
        <v/>
      </c>
      <c r="F25" s="15" t="str">
        <f aca="false">IF($A25&lt;&gt;"",$F$5*N(B25)/100*E25/1000,"")</f>
        <v/>
      </c>
      <c r="G25" s="15" t="str">
        <f aca="false">IF($A25&lt;&gt;"",$F$6*N(B25)/100*E25/1000+$B$9,"")</f>
        <v/>
      </c>
      <c r="H25" s="15" t="str">
        <f aca="false">IF($A25&lt;&gt;"",F25+G25,"")</f>
        <v/>
      </c>
      <c r="I25" s="14" t="str">
        <f aca="false">IF($A25&lt;&gt;"",$B$5/1000*N(B25)/100*E25,"")</f>
        <v/>
      </c>
    </row>
    <row r="26" customFormat="false" ht="15" hidden="false" customHeight="false" outlineLevel="0" collapsed="false">
      <c r="A26" s="12"/>
      <c r="B26" s="5"/>
      <c r="C26" s="10"/>
      <c r="D26" s="14" t="str">
        <f aca="false">IF(AND($A26&lt;&gt;"",N(C26)&gt;0),C26*$B$12,"")</f>
        <v/>
      </c>
      <c r="E26" s="14" t="str">
        <f aca="false">IF($A26&lt;&gt;"",IF(N(C26)&gt;0,D26*$F$8*$B$11,3.5*$B$11),"")</f>
        <v/>
      </c>
      <c r="F26" s="15" t="str">
        <f aca="false">IF($A26&lt;&gt;"",$F$5*N(B26)/100*E26/1000,"")</f>
        <v/>
      </c>
      <c r="G26" s="15" t="str">
        <f aca="false">IF($A26&lt;&gt;"",$F$6*N(B26)/100*E26/1000+$B$9,"")</f>
        <v/>
      </c>
      <c r="H26" s="15" t="str">
        <f aca="false">IF($A26&lt;&gt;"",F26+G26,"")</f>
        <v/>
      </c>
      <c r="I26" s="14" t="str">
        <f aca="false">IF($A26&lt;&gt;"",$B$5/1000*N(B26)/100*E26,"")</f>
        <v/>
      </c>
    </row>
    <row r="27" customFormat="false" ht="15" hidden="false" customHeight="false" outlineLevel="0" collapsed="false">
      <c r="A27" s="12"/>
      <c r="B27" s="5"/>
      <c r="C27" s="10"/>
      <c r="D27" s="14" t="str">
        <f aca="false">IF(AND($A27&lt;&gt;"",N(C27)&gt;0),C27*$B$12,"")</f>
        <v/>
      </c>
      <c r="E27" s="14" t="str">
        <f aca="false">IF($A27&lt;&gt;"",IF(N(C27)&gt;0,D27*$F$8*$B$11,3.5*$B$11),"")</f>
        <v/>
      </c>
      <c r="F27" s="15" t="str">
        <f aca="false">IF($A27&lt;&gt;"",$F$5*N(B27)/100*E27/1000,"")</f>
        <v/>
      </c>
      <c r="G27" s="15" t="str">
        <f aca="false">IF($A27&lt;&gt;"",$F$6*N(B27)/100*E27/1000+$B$9,"")</f>
        <v/>
      </c>
      <c r="H27" s="15" t="str">
        <f aca="false">IF($A27&lt;&gt;"",F27+G27,"")</f>
        <v/>
      </c>
      <c r="I27" s="14" t="str">
        <f aca="false">IF($A27&lt;&gt;"",$B$5/1000*N(B27)/100*E27,"")</f>
        <v/>
      </c>
    </row>
    <row r="28" customFormat="false" ht="15" hidden="false" customHeight="false" outlineLevel="0" collapsed="false">
      <c r="A28" s="16" t="s">
        <v>42</v>
      </c>
      <c r="B28" s="17"/>
      <c r="C28" s="17"/>
      <c r="D28" s="17"/>
      <c r="E28" s="17"/>
      <c r="F28" s="18" t="n">
        <f aca="false">SUM(F16:F27)</f>
        <v>3.40778592</v>
      </c>
      <c r="G28" s="18" t="n">
        <f aca="false">SUM(G16:G27)</f>
        <v>2.5335412</v>
      </c>
      <c r="H28" s="18" t="n">
        <f aca="false">SUM(H16:H27)</f>
        <v>5.94132712</v>
      </c>
      <c r="I28" s="17"/>
    </row>
    <row r="30" customFormat="false" ht="15" hidden="false" customHeight="false" outlineLevel="0" collapsed="false">
      <c r="A30" s="3" t="s">
        <v>43</v>
      </c>
    </row>
    <row r="31" customFormat="false" ht="15" hidden="false" customHeight="false" outlineLevel="0" collapsed="false">
      <c r="A31" s="2" t="s">
        <v>44</v>
      </c>
    </row>
    <row r="32" customFormat="false" ht="15" hidden="false" customHeight="false" outlineLevel="0" collapsed="false">
      <c r="A32" s="2" t="s">
        <v>45</v>
      </c>
    </row>
    <row r="33" customFormat="false" ht="15" hidden="false" customHeight="false" outlineLevel="0" collapsed="false">
      <c r="A33" s="2" t="s">
        <v>46</v>
      </c>
    </row>
    <row r="34" customFormat="false" ht="15" hidden="false" customHeight="false" outlineLevel="0" collapsed="false">
      <c r="A34" s="2" t="s">
        <v>47</v>
      </c>
    </row>
    <row r="35" customFormat="false" ht="15" hidden="false" customHeight="false" outlineLevel="0" collapsed="false">
      <c r="A35" s="2" t="s">
        <v>48</v>
      </c>
    </row>
    <row r="36" customFormat="false" ht="15" hidden="false" customHeight="false" outlineLevel="0" collapsed="false">
      <c r="A36" s="2" t="s">
        <v>49</v>
      </c>
    </row>
    <row r="37" customFormat="false" ht="15" hidden="false" customHeight="false" outlineLevel="0" collapsed="false">
      <c r="A37" s="2" t="s">
        <v>50</v>
      </c>
    </row>
  </sheetData>
  <dataValidations count="3">
    <dataValidation allowBlank="false" errorStyle="stop" operator="between" showDropDown="false" showErrorMessage="false" showInputMessage="false" sqref="B12" type="list">
      <formula1>"1,1.55"</formula1>
      <formula2>0</formula2>
    </dataValidation>
    <dataValidation allowBlank="false" errorStyle="stop" operator="between" showDropDown="false" showErrorMessage="false" showInputMessage="false" sqref="B11" type="list">
      <formula1>"1,1.2,1.35,1.1"</formula1>
      <formula2>0</formula2>
    </dataValidation>
    <dataValidation allowBlank="false" errorStyle="stop" operator="between" showDropDown="false" showErrorMessage="false" showInputMessage="false" sqref="B13" type="list">
      <formula1>"Typed above,From kilos sheet"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4" min="3" style="0" width="15"/>
    <col collapsed="false" customWidth="true" hidden="false" outlineLevel="0" max="6" min="5" style="0" width="13"/>
    <col collapsed="false" customWidth="true" hidden="false" outlineLevel="0" max="7" min="7" style="0" width="4"/>
    <col collapsed="false" customWidth="true" hidden="false" outlineLevel="0" max="8" min="8" style="0" width="20"/>
    <col collapsed="false" customWidth="true" hidden="false" outlineLevel="0" max="9" min="9" style="0" width="12"/>
  </cols>
  <sheetData>
    <row r="1" customFormat="false" ht="18.55" hidden="false" customHeight="false" outlineLevel="0" collapsed="false">
      <c r="A1" s="1" t="s">
        <v>51</v>
      </c>
    </row>
    <row r="2" customFormat="false" ht="15" hidden="false" customHeight="false" outlineLevel="0" collapsed="false">
      <c r="A2" s="2" t="s">
        <v>52</v>
      </c>
    </row>
    <row r="4" customFormat="false" ht="15" hidden="false" customHeight="false" outlineLevel="0" collapsed="false">
      <c r="A4" s="3" t="s">
        <v>53</v>
      </c>
    </row>
    <row r="5" customFormat="false" ht="15" hidden="false" customHeight="false" outlineLevel="0" collapsed="false">
      <c r="A5" s="4" t="s">
        <v>54</v>
      </c>
      <c r="B5" s="19" t="n">
        <v>200</v>
      </c>
      <c r="C5" s="2" t="s">
        <v>55</v>
      </c>
    </row>
    <row r="6" customFormat="false" ht="15" hidden="false" customHeight="false" outlineLevel="0" collapsed="false">
      <c r="A6" s="4" t="s">
        <v>56</v>
      </c>
      <c r="B6" s="5" t="n">
        <v>0</v>
      </c>
      <c r="C6" s="2" t="s">
        <v>57</v>
      </c>
    </row>
    <row r="7" customFormat="false" ht="15" hidden="false" customHeight="false" outlineLevel="0" collapsed="false">
      <c r="A7" s="4" t="s">
        <v>58</v>
      </c>
      <c r="B7" s="5" t="n">
        <v>330</v>
      </c>
      <c r="C7" s="2" t="s">
        <v>59</v>
      </c>
    </row>
    <row r="8" customFormat="false" ht="15" hidden="false" customHeight="false" outlineLevel="0" collapsed="false">
      <c r="A8" s="4" t="s">
        <v>6</v>
      </c>
      <c r="B8" s="20" t="n">
        <f aca="false">'Ink calculator'!B6</f>
        <v>254</v>
      </c>
      <c r="C8" s="2" t="s">
        <v>60</v>
      </c>
    </row>
    <row r="9" customFormat="false" ht="15" hidden="false" customHeight="false" outlineLevel="0" collapsed="false">
      <c r="A9" s="4" t="s">
        <v>61</v>
      </c>
      <c r="B9" s="5" t="n">
        <v>2.5</v>
      </c>
      <c r="C9" s="2" t="s">
        <v>62</v>
      </c>
    </row>
    <row r="10" customFormat="false" ht="15" hidden="false" customHeight="false" outlineLevel="0" collapsed="false">
      <c r="A10" s="4" t="s">
        <v>63</v>
      </c>
      <c r="B10" s="10"/>
      <c r="C10" s="2" t="s">
        <v>64</v>
      </c>
    </row>
    <row r="12" customFormat="false" ht="15" hidden="false" customHeight="false" outlineLevel="0" collapsed="false">
      <c r="A12" s="3" t="s">
        <v>65</v>
      </c>
      <c r="H12" s="3" t="s">
        <v>66</v>
      </c>
    </row>
    <row r="13" customFormat="false" ht="31.5" hidden="false" customHeight="true" outlineLevel="0" collapsed="false">
      <c r="A13" s="13" t="s">
        <v>67</v>
      </c>
      <c r="B13" s="13" t="s">
        <v>68</v>
      </c>
      <c r="C13" s="13" t="s">
        <v>69</v>
      </c>
      <c r="D13" s="13" t="s">
        <v>70</v>
      </c>
      <c r="E13" s="13" t="s">
        <v>71</v>
      </c>
      <c r="F13" s="13" t="s">
        <v>72</v>
      </c>
    </row>
    <row r="14" customFormat="false" ht="15" hidden="false" customHeight="false" outlineLevel="0" collapsed="false">
      <c r="A14" s="12" t="s">
        <v>73</v>
      </c>
      <c r="B14" s="5" t="n">
        <v>12</v>
      </c>
      <c r="C14" s="14" t="n">
        <f aca="false">IF(A14="","",IFERROR(VLOOKUP(A14,$H$14:$I$23,2,FALSE()),""))</f>
        <v>1.39</v>
      </c>
      <c r="D14" s="10"/>
      <c r="E14" s="11"/>
      <c r="F14" s="14" t="n">
        <f aca="false">IF(A14="","",IF(A14="Paper or board",N(E14),N(B14)*IF(N(D14)&gt;0,D14,N(C14))))</f>
        <v>16.68</v>
      </c>
      <c r="H14" s="2" t="s">
        <v>74</v>
      </c>
      <c r="I14" s="21" t="n">
        <v>0.91</v>
      </c>
    </row>
    <row r="15" customFormat="false" ht="15" hidden="false" customHeight="false" outlineLevel="0" collapsed="false">
      <c r="A15" s="12" t="s">
        <v>75</v>
      </c>
      <c r="B15" s="5" t="n">
        <v>50</v>
      </c>
      <c r="C15" s="14" t="n">
        <f aca="false">IF(A15="","",IFERROR(VLOOKUP(A15,$H$14:$I$23,2,FALSE()),""))</f>
        <v>0.92</v>
      </c>
      <c r="D15" s="10"/>
      <c r="E15" s="11"/>
      <c r="F15" s="14" t="n">
        <f aca="false">IF(A15="","",IF(A15="Paper or board",N(E15),N(B15)*IF(N(D15)&gt;0,D15,N(C15))))</f>
        <v>46</v>
      </c>
      <c r="H15" s="2" t="s">
        <v>76</v>
      </c>
      <c r="I15" s="21" t="n">
        <v>0.9</v>
      </c>
    </row>
    <row r="16" customFormat="false" ht="15" hidden="false" customHeight="false" outlineLevel="0" collapsed="false">
      <c r="A16" s="12"/>
      <c r="B16" s="5"/>
      <c r="C16" s="14" t="str">
        <f aca="false">IF(A16="","",IFERROR(VLOOKUP(A16,$H$14:$I$23,2,FALSE()),""))</f>
        <v/>
      </c>
      <c r="D16" s="10"/>
      <c r="E16" s="11"/>
      <c r="F16" s="14" t="str">
        <f aca="false">IF(A16="","",IF(A16="Paper or board",N(E16),N(B16)*IF(N(D16)&gt;0,D16,N(C16))))</f>
        <v/>
      </c>
      <c r="H16" s="2" t="s">
        <v>73</v>
      </c>
      <c r="I16" s="21" t="n">
        <v>1.39</v>
      </c>
    </row>
    <row r="17" customFormat="false" ht="15" hidden="false" customHeight="false" outlineLevel="0" collapsed="false">
      <c r="A17" s="12"/>
      <c r="B17" s="5"/>
      <c r="C17" s="14" t="str">
        <f aca="false">IF(A17="","",IFERROR(VLOOKUP(A17,$H$14:$I$23,2,FALSE()),""))</f>
        <v/>
      </c>
      <c r="D17" s="10"/>
      <c r="E17" s="11"/>
      <c r="F17" s="14" t="str">
        <f aca="false">IF(A17="","",IF(A17="Paper or board",N(E17),N(B17)*IF(N(D17)&gt;0,D17,N(C17))))</f>
        <v/>
      </c>
      <c r="H17" s="2" t="s">
        <v>75</v>
      </c>
      <c r="I17" s="21" t="n">
        <v>0.92</v>
      </c>
    </row>
    <row r="18" customFormat="false" ht="15" hidden="false" customHeight="false" outlineLevel="0" collapsed="false">
      <c r="A18" s="12"/>
      <c r="B18" s="5"/>
      <c r="C18" s="14" t="str">
        <f aca="false">IF(A18="","",IFERROR(VLOOKUP(A18,$H$14:$I$23,2,FALSE()),""))</f>
        <v/>
      </c>
      <c r="D18" s="10"/>
      <c r="E18" s="11"/>
      <c r="F18" s="14" t="str">
        <f aca="false">IF(A18="","",IF(A18="Paper or board",N(E18),N(B18)*IF(N(D18)&gt;0,D18,N(C18))))</f>
        <v/>
      </c>
      <c r="H18" s="2" t="s">
        <v>77</v>
      </c>
      <c r="I18" s="21" t="n">
        <v>0.95</v>
      </c>
    </row>
    <row r="19" customFormat="false" ht="15" hidden="false" customHeight="false" outlineLevel="0" collapsed="false">
      <c r="A19" s="12"/>
      <c r="B19" s="5"/>
      <c r="C19" s="14" t="str">
        <f aca="false">IF(A19="","",IFERROR(VLOOKUP(A19,$H$14:$I$23,2,FALSE()),""))</f>
        <v/>
      </c>
      <c r="D19" s="10"/>
      <c r="E19" s="11"/>
      <c r="F19" s="14" t="str">
        <f aca="false">IF(A19="","",IF(A19="Paper or board",N(E19),N(B19)*IF(N(D19)&gt;0,D19,N(C19))))</f>
        <v/>
      </c>
      <c r="H19" s="2" t="s">
        <v>78</v>
      </c>
      <c r="I19" s="21" t="n">
        <v>1.14</v>
      </c>
    </row>
    <row r="20" customFormat="false" ht="15" hidden="false" customHeight="false" outlineLevel="0" collapsed="false">
      <c r="H20" s="2" t="s">
        <v>79</v>
      </c>
      <c r="I20" s="21" t="n">
        <v>2.7</v>
      </c>
    </row>
    <row r="21" customFormat="false" ht="15" hidden="false" customHeight="false" outlineLevel="0" collapsed="false">
      <c r="A21" s="3" t="s">
        <v>80</v>
      </c>
      <c r="H21" s="2" t="s">
        <v>81</v>
      </c>
      <c r="I21" s="21" t="n">
        <v>0.91</v>
      </c>
    </row>
    <row r="22" customFormat="false" ht="15" hidden="false" customHeight="false" outlineLevel="0" collapsed="false">
      <c r="A22" s="4" t="s">
        <v>82</v>
      </c>
      <c r="B22" s="14" t="n">
        <f aca="false">SUM(F14:F19)</f>
        <v>62.68</v>
      </c>
      <c r="C22" s="2" t="s">
        <v>83</v>
      </c>
      <c r="H22" s="2" t="s">
        <v>84</v>
      </c>
      <c r="I22" s="21" t="s">
        <v>85</v>
      </c>
    </row>
    <row r="23" customFormat="false" ht="15" hidden="false" customHeight="false" outlineLevel="0" collapsed="false">
      <c r="A23" s="4" t="s">
        <v>86</v>
      </c>
      <c r="B23" s="14" t="n">
        <f aca="false">IF(N(B10)&gt;0,B10,B22+N(B9))</f>
        <v>65.18</v>
      </c>
      <c r="C23" s="2" t="s">
        <v>87</v>
      </c>
      <c r="H23" s="2" t="s">
        <v>88</v>
      </c>
      <c r="I23" s="21" t="s">
        <v>85</v>
      </c>
    </row>
    <row r="24" customFormat="false" ht="15" hidden="false" customHeight="false" outlineLevel="0" collapsed="false">
      <c r="A24" s="4" t="s">
        <v>89</v>
      </c>
      <c r="B24" s="22" t="n">
        <f aca="false">B5*(1+N(B6)/100)</f>
        <v>200</v>
      </c>
      <c r="C24" s="2" t="s">
        <v>90</v>
      </c>
    </row>
    <row r="25" customFormat="false" ht="15" hidden="false" customHeight="false" outlineLevel="0" collapsed="false">
      <c r="A25" s="4" t="s">
        <v>91</v>
      </c>
      <c r="B25" s="23" t="n">
        <f aca="false">IF(AND(B23&gt;0,B24&gt;0),B24*1000/B23,"")</f>
        <v>3068.42589751458</v>
      </c>
      <c r="C25" s="2" t="s">
        <v>92</v>
      </c>
      <c r="H25" s="2" t="s">
        <v>93</v>
      </c>
    </row>
    <row r="26" customFormat="false" ht="15" hidden="false" customHeight="false" outlineLevel="0" collapsed="false">
      <c r="A26" s="4" t="s">
        <v>94</v>
      </c>
      <c r="B26" s="23" t="n">
        <f aca="false">IF(AND(N(B25)&gt;0,N(B7)&gt;0),B25/(B7/1000),"")</f>
        <v>9298.26029549871</v>
      </c>
      <c r="C26" s="2" t="s">
        <v>95</v>
      </c>
      <c r="H26" s="2" t="s">
        <v>96</v>
      </c>
    </row>
    <row r="27" customFormat="false" ht="15" hidden="false" customHeight="false" outlineLevel="0" collapsed="false">
      <c r="A27" s="3" t="s">
        <v>9</v>
      </c>
      <c r="B27" s="24" t="n">
        <f aca="false">IF(AND(N(B26)&gt;0,N(B8)&gt;0),ROUND(B26/(B8/1000),0),"")</f>
        <v>36607</v>
      </c>
      <c r="C27" s="2" t="s">
        <v>97</v>
      </c>
    </row>
    <row r="29" customFormat="false" ht="15" hidden="false" customHeight="false" outlineLevel="0" collapsed="false">
      <c r="A29" s="25" t="str">
        <f aca="false">IF(N(B5)&lt;=0,"Type the order weight in kg (more than 0).","")</f>
        <v/>
      </c>
    </row>
    <row r="30" customFormat="false" ht="15" hidden="false" customHeight="false" outlineLevel="0" collapsed="false">
      <c r="A30" s="25" t="str">
        <f aca="false">IF(AND(N(B7)&gt;0,N(B7)&lt;N('Ink calculator'!B5)),"The web is narrower than the print. Check the two widths.","")</f>
        <v/>
      </c>
    </row>
    <row r="31" customFormat="false" ht="15" hidden="false" customHeight="false" outlineLevel="0" collapsed="false">
      <c r="A31" s="25" t="str">
        <f aca="false">IF(SUMPRODUCT((A14:A19&lt;&gt;"")*(A14:A19&lt;&gt;"Paper or board")*(B14:B19&lt;=0))&gt;0,"A layer has no thickness. Type its microns (more than 0).","")</f>
        <v/>
      </c>
    </row>
    <row r="33" customFormat="false" ht="15" hidden="false" customHeight="false" outlineLevel="0" collapsed="false">
      <c r="A33" s="3" t="s">
        <v>98</v>
      </c>
    </row>
    <row r="34" customFormat="false" ht="15" hidden="false" customHeight="false" outlineLevel="0" collapsed="false">
      <c r="A34" s="2" t="s">
        <v>99</v>
      </c>
    </row>
    <row r="35" customFormat="false" ht="15" hidden="false" customHeight="false" outlineLevel="0" collapsed="false">
      <c r="A35" s="2" t="s">
        <v>100</v>
      </c>
    </row>
    <row r="36" customFormat="false" ht="15" hidden="false" customHeight="false" outlineLevel="0" collapsed="false">
      <c r="A36" s="2" t="s">
        <v>101</v>
      </c>
    </row>
    <row r="37" customFormat="false" ht="15" hidden="false" customHeight="false" outlineLevel="0" collapsed="false">
      <c r="A37" s="2" t="s">
        <v>102</v>
      </c>
    </row>
  </sheetData>
  <dataValidations count="1">
    <dataValidation allowBlank="true" errorStyle="stop" operator="between" showDropDown="false" showErrorMessage="false" showInputMessage="false" sqref="A14:A19" type="list">
      <formula1>$H$14:$H$23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2026-10-13T10:32:57Z</dcterms:created>
  <dc:creator>Flexo Africa</dc:creator>
  <dc:description/>
  <dc:language>en-US</dc:language>
  <cp:lastModifiedBy/>
  <dcterms:modified xsi:type="dcterms:W3CDTF">2026-10-13T10:32:57Z</dcterms:modified>
  <cp:revision>0</cp:revision>
  <dc:subject/>
  <dc:title>Flexo ink consumption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